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d790c90fa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خلاصة اليوم" sheetId="1" r:id="R128a6fd338cc4ea7"/>
    <x:sheet xmlns:r="http://schemas.openxmlformats.org/officeDocument/2006/relationships" name="الفواتير" sheetId="2" r:id="R42b041b34b9f46c2"/>
    <x:sheet xmlns:r="http://schemas.openxmlformats.org/officeDocument/2006/relationships" name="المنتجات المباعة" sheetId="3" r:id="Ra1e6666fee244414"/>
    <x:sheet xmlns:r="http://schemas.openxmlformats.org/officeDocument/2006/relationships" name="الدفعات والتحصيل" sheetId="4" r:id="R7acb5b46ac824f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General"/>
    <x:numFmt numFmtId="201" formatCode="#,##0.00;[Red](#,##0.00);&quot;—&quot;"/>
    <x:numFmt numFmtId="202" formatCode="hh:mm"/>
    <x:numFmt numFmtId="203" formatCode="0"/>
    <x:numFmt numFmtId="204" formatCode="0.0%"/>
  </x:numFmts>
  <x:fonts count="10">
    <x:font>
      <x:sz val="11"/>
      <x:name val="Carlito"/>
    </x:font>
    <x:font>
      <x:sz val="11"/>
      <x:color rgb="FF244438"/>
      <x:name val="Arial"/>
    </x:font>
    <x:font>
      <x:b/>
      <x:sz val="17"/>
      <x:color rgb="FF075C47"/>
      <x:name val="Arial"/>
    </x:font>
    <x:font>
      <x:sz val="10"/>
      <x:color rgb="FF708276"/>
      <x:name val="Arial"/>
    </x:font>
    <x:font>
      <x:b/>
      <x:sz val="11"/>
      <x:color rgb="FFFFFFFF"/>
      <x:name val="Arial"/>
    </x:font>
    <x:font>
      <x:b/>
      <x:sz val="11"/>
      <x:color rgb="FF244438"/>
      <x:name val="Arial"/>
    </x:font>
    <x:font>
      <x:b/>
      <x:sz val="17"/>
      <x:color rgb="FFA7782D"/>
      <x:name val="Arial"/>
    </x:font>
    <x:font>
      <x:sz val="11"/>
      <x:color rgb="FFAD5B50"/>
      <x:name val="Arial"/>
    </x:font>
    <x:font>
      <x:sz val="11"/>
      <x:color rgb="FFA7782D"/>
      <x:name val="Arial"/>
    </x:font>
    <x:font>
      <x:sz val="10"/>
      <x:color rgb="FF075C47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75C47"/>
      </x:patternFill>
    </x:fill>
    <x:fill>
      <x:patternFill patternType="solid">
        <x:fgColor rgb="FFF4F7F2"/>
      </x:patternFill>
    </x:fill>
    <x:fill>
      <x:patternFill patternType="solid">
        <x:fgColor rgb="FFFFFFFF"/>
      </x:patternFill>
    </x:fill>
    <x:fill>
      <x:patternFill patternType="solid">
        <x:fgColor rgb="FFEFF5EF"/>
      </x:patternFill>
    </x:fill>
    <x:fill>
      <x:patternFill patternType="solid">
        <x:fgColor rgb="FFFFF5DF"/>
      </x:patternFill>
    </x:fill>
    <x:fill>
      <x:patternFill patternType="solid">
        <x:fgColor rgb="FFF8FAF7"/>
      </x:patternFill>
    </x:fill>
  </x:fills>
  <x:borders count="2">
    <x:border/>
    <x:border>
      <x:bottom style="thin">
        <x:color rgb="FFE4EBE1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4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/>
    </x:xf>
    <x:xf numFmtId="200" fontId="1" fillId="3" borderId="1" xfId="0" applyNumberFormat="1" applyFont="1" applyFill="1" applyBorder="1" applyAlignment="1">
      <x:alignment horizontal="right" vertical="center"/>
    </x:xf>
    <x:xf numFmtId="200" fontId="1" fillId="4" borderId="1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1" fontId="1" fillId="4" borderId="1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5" fillId="5" borderId="0" xfId="0" applyNumberFormat="1" applyFont="1" applyFill="1" applyBorder="1" applyAlignment="1">
      <x:alignment horizontal="right" vertical="center"/>
    </x:xf>
    <x:xf numFmtId="202" fontId="1" fillId="3" borderId="1" xfId="0" applyNumberFormat="1" applyFont="1" applyFill="1" applyBorder="1" applyAlignment="1">
      <x:alignment horizontal="right" vertical="center"/>
    </x:xf>
    <x:xf numFmtId="202" fontId="1" fillId="4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horizontal="center" vertical="center"/>
    </x:xf>
    <x:xf numFmtId="201" fontId="2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center" vertical="center"/>
    </x:xf>
    <x:xf numFmtId="201" fontId="1" fillId="6" borderId="0" xfId="0" applyNumberFormat="1" applyFont="1" applyFill="1" applyBorder="1" applyAlignment="1">
      <x:alignment horizontal="center" vertical="center"/>
    </x:xf>
    <x:xf numFmtId="201" fontId="6" fillId="6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horizontal="right" vertical="center"/>
    </x:xf>
    <x:xf numFmtId="201" fontId="1" fillId="7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1" fillId="7" borderId="0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horizontal="right" vertical="center" wrapText="1"/>
    </x:xf>
    <x:xf numFmtId="201" fontId="7" fillId="0" borderId="0" xfId="0" applyNumberFormat="1" applyFont="1" applyFill="1" applyBorder="1" applyAlignment="1">
      <x:alignment horizontal="right" vertical="center"/>
    </x:xf>
    <x:xf numFmtId="201" fontId="7" fillId="7" borderId="0" xfId="0" applyNumberFormat="1" applyFont="1" applyFill="1" applyBorder="1" applyAlignment="1">
      <x:alignment horizontal="right" vertical="center"/>
    </x:xf>
    <x:xf numFmtId="201" fontId="8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right" vertical="center" wrapText="1"/>
    </x:xf>
    <x:xf numFmtId="201" fontId="5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A7782D"/>
      </x:font>
      <x:fill>
        <x:patternFill patternType="solid">
          <x:bgColor rgb="FFFFF7E7"/>
        </x:patternFill>
      </x:fill>
    </x:dxf>
    <x:dxf>
      <x:font>
        <x:color rgb="FFAD5B5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058cceb524b9a" /><Relationship Type="http://schemas.openxmlformats.org/officeDocument/2006/relationships/theme" Target="/xl/theme/theme1.xml" Id="Re7599bbfe04941fc" /><Relationship Type="http://schemas.openxmlformats.org/officeDocument/2006/relationships/sharedStrings" Target="/xl/sharedStrings.xml" Id="Rcf8eb69e148e4e15" /><Relationship Type="http://schemas.openxmlformats.org/officeDocument/2006/relationships/worksheet" Target="/xl/worksheets/sheet1.xml" Id="R128a6fd338cc4ea7" /><Relationship Type="http://schemas.openxmlformats.org/officeDocument/2006/relationships/worksheet" Target="/xl/worksheets/sheet2.xml" Id="R42b041b34b9f46c2" /><Relationship Type="http://schemas.openxmlformats.org/officeDocument/2006/relationships/worksheet" Target="/xl/worksheets/sheet3.xml" Id="Ra1e6666fee244414" /><Relationship Type="http://schemas.openxmlformats.org/officeDocument/2006/relationships/worksheet" Target="/xl/worksheets/sheet4.xml" Id="R7acb5b46ac824fcb" /></Relationships>
</file>

<file path=xl/tables/table1.xml><?xml version="1.0" encoding="utf-8"?>
<x:table xmlns:x="http://schemas.openxmlformats.org/spreadsheetml/2006/main" id="2" name="Invoices" displayName="Invoices" ref="A6:L14" headerRowCount="1" totalsRowCount="0" totalsRowShown="0">
  <x:tableColumns count="12">
    <x:tableColumn id="1" name="الفاتورة"/>
    <x:tableColumn id="2" name="الوقت"/>
    <x:tableColumn id="3" name="الزبون"/>
    <x:tableColumn id="4" name="الدفع"/>
    <x:tableColumn id="5" name="قبل الخصم"/>
    <x:tableColumn id="6" name="الخصم"/>
    <x:tableColumn id="7" name="الإرجاع"/>
    <x:tableColumn id="8" name="صافي البيع"/>
    <x:tableColumn id="9" name="التكلفة"/>
    <x:tableColumn id="10" name="الربح"/>
    <x:tableColumn id="11" name="صافي المقبوض"/>
    <x:tableColumn id="12" name="الدين المتبقي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1" name="SoldProducts" displayName="SoldProducts" ref="A6:J18" headerRowCount="1" totalsRowCount="0" totalsRowShown="0">
  <x:tableColumns count="10">
    <x:tableColumn id="1" name="الفاتورة"/>
    <x:tableColumn id="2" name="المنتج"/>
    <x:tableColumn id="3" name="المباع"/>
    <x:tableColumn id="4" name="المرتجع"/>
    <x:tableColumn id="5" name="الوحدة"/>
    <x:tableColumn id="6" name="سعر الوحدة"/>
    <x:tableColumn id="7" name="تكلفة الوحدة"/>
    <x:tableColumn id="8" name="قبل الخصم"/>
    <x:tableColumn id="9" name="قيمة الإرجاع"/>
    <x:tableColumn id="10" name="صافي التكلفة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Payments" displayName="Payments" ref="A6:H12" headerRowCount="1" totalsRowCount="0" totalsRowShown="0">
  <x:tableColumns count="8">
    <x:tableColumn id="1" name="المرجع"/>
    <x:tableColumn id="2" name="الوقت"/>
    <x:tableColumn id="3" name="النوع"/>
    <x:tableColumn id="4" name="البيان"/>
    <x:tableColumn id="5" name="الحالة"/>
    <x:tableColumn id="6" name="يُخصم من الربح"/>
    <x:tableColumn id="7" name="المبلغ"/>
    <x:tableColumn id="8" name="حركة الصندوق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df350e7775d488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2ac6404a4c442b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189d12758d947aa" /></Relationships>
</file>

<file path=xl/worksheets/sheet1.xml><?xml version="1.0" encoding="utf-8"?>
<worksheet xmlns="http://schemas.openxmlformats.org/spreadsheetml/2006/main">
  <sheetPr>
    <tabColor rgb="FF075C47"/>
    <pageSetUpPr fitToPage="1"/>
  </sheetPr>
  <sheetViews>
    <sheetView showGridLines="0" workbookViewId="0" rightToLeft="1" zoomScale="90"/>
  </sheetViews>
  <sheetFormatPr defaultRowHeight="15"/>
  <cols>
    <col min="1" max="1" width="3" hidden="0" customWidth="1"/>
    <col min="2" max="2" width="10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9" hidden="0" customWidth="1"/>
    <col min="13" max="13" width="3" hidden="0" customWidth="1"/>
  </cols>
  <sheetData>
    <row r="1" ht="27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5" customHeight="1">
      <c r="A2" s="3"/>
      <c r="B2" s="4" t="str">
        <v>دكاني  /  خلاصة اليوم</v>
      </c>
      <c r="C2" s="4" t="str">
        <v>دكاني  /  خلاصة اليوم</v>
      </c>
      <c r="D2" s="4" t="str">
        <v>دكاني  /  خلاصة اليوم</v>
      </c>
      <c r="E2" s="4" t="str">
        <v>دكاني  /  خلاصة اليوم</v>
      </c>
      <c r="F2" s="4" t="str">
        <v>دكاني  /  خلاصة اليوم</v>
      </c>
      <c r="G2" s="4" t="str">
        <v>دكاني  /  خلاصة اليوم</v>
      </c>
      <c r="H2" s="4" t="str">
        <v>دكاني  /  خلاصة اليوم</v>
      </c>
      <c r="I2" s="4" t="str">
        <v>دكاني  /  خلاصة اليوم</v>
      </c>
      <c r="J2" s="4" t="str">
        <v>دكاني  /  خلاصة اليوم</v>
      </c>
      <c r="K2" s="4" t="str">
        <v>دكاني  /  خلاصة اليوم</v>
      </c>
      <c r="L2" s="4" t="str">
        <v>دكاني  /  خلاصة اليوم</v>
      </c>
      <c r="M2" s="3"/>
    </row>
    <row r="3" ht="27" customHeight="1">
      <c r="A3" s="3"/>
      <c r="B3" s="5" t="str">
        <v>متجر الندى   ·   24 سبتمبر 2026   ·   جميع المبالغ بالليرة السورية SYP</v>
      </c>
      <c r="C3" s="5" t="str">
        <v>متجر الندى   ·   24 سبتمبر 2026   ·   جميع المبالغ بالليرة السورية SYP</v>
      </c>
      <c r="D3" s="5" t="str">
        <v>متجر الندى   ·   24 سبتمبر 2026   ·   جميع المبالغ بالليرة السورية SYP</v>
      </c>
      <c r="E3" s="5" t="str">
        <v>متجر الندى   ·   24 سبتمبر 2026   ·   جميع المبالغ بالليرة السورية SYP</v>
      </c>
      <c r="F3" s="5" t="str">
        <v>متجر الندى   ·   24 سبتمبر 2026   ·   جميع المبالغ بالليرة السورية SYP</v>
      </c>
      <c r="G3" s="5" t="str">
        <v>متجر الندى   ·   24 سبتمبر 2026   ·   جميع المبالغ بالليرة السورية SYP</v>
      </c>
      <c r="H3" s="5" t="str">
        <v>متجر الندى   ·   24 سبتمبر 2026   ·   جميع المبالغ بالليرة السورية SYP</v>
      </c>
      <c r="I3" s="5" t="str">
        <v>متجر الندى   ·   24 سبتمبر 2026   ·   جميع المبالغ بالليرة السورية SYP</v>
      </c>
      <c r="J3" s="5" t="str">
        <v>متجر الندى   ·   24 سبتمبر 2026   ·   جميع المبالغ بالليرة السورية SYP</v>
      </c>
      <c r="K3" s="5" t="str">
        <v>متجر الندى   ·   24 سبتمبر 2026   ·   جميع المبالغ بالليرة السورية SYP</v>
      </c>
      <c r="L3" s="5" t="str">
        <v>متجر الندى   ·   24 سبتمبر 2026   ·   جميع المبالغ بالليرة السورية SYP</v>
      </c>
      <c r="M3" s="3"/>
    </row>
    <row r="4" ht="27" customHeight="1">
      <c r="A4" s="3"/>
      <c r="B4" s="5" t="str">
        <v>مثال توضيحي ببيانات افتراضية</v>
      </c>
      <c r="C4" s="5" t="str">
        <v>مثال توضيحي ببيانات افتراضية</v>
      </c>
      <c r="D4" s="5" t="str">
        <v>مثال توضيحي ببيانات افتراضية</v>
      </c>
      <c r="E4" s="5" t="str">
        <v>مثال توضيحي ببيانات افتراضية</v>
      </c>
      <c r="F4" s="5" t="str">
        <v>مثال توضيحي ببيانات افتراضية</v>
      </c>
      <c r="G4" s="5" t="str">
        <v>مثال توضيحي ببيانات افتراضية</v>
      </c>
      <c r="H4" s="5" t="str">
        <v>مثال توضيحي ببيانات افتراضية</v>
      </c>
      <c r="I4" s="5" t="str">
        <v>مثال توضيحي ببيانات افتراضية</v>
      </c>
      <c r="J4" s="5" t="str">
        <v>مثال توضيحي ببيانات افتراضية</v>
      </c>
      <c r="K4" s="5" t="str">
        <v>مثال توضيحي ببيانات افتراضية</v>
      </c>
      <c r="L4" s="5" t="str">
        <v>مثال توضيحي ببيانات افتراضية</v>
      </c>
      <c r="M4" s="3"/>
    </row>
    <row r="5" ht="27" customHeight="1">
      <c r="A5" s="3"/>
      <c r="B5" s="25" t="str">
        <v>صافي المبيعات</v>
      </c>
      <c r="C5" s="25" t="str">
        <v>صافي المبيعات</v>
      </c>
      <c r="D5" s="25" t="str">
        <v>صافي المبيعات</v>
      </c>
      <c r="E5" s="3"/>
      <c r="F5" s="25" t="str">
        <v>ربح المبيعات</v>
      </c>
      <c r="G5" s="25" t="str">
        <v>ربح المبيعات</v>
      </c>
      <c r="H5" s="25" t="str">
        <v>ربح المبيعات</v>
      </c>
      <c r="I5" s="3"/>
      <c r="J5" s="29" t="str">
        <v>الربح بعد المصروفات</v>
      </c>
      <c r="K5" s="29" t="str">
        <v>الربح بعد المصروفات</v>
      </c>
      <c r="L5" s="29" t="str">
        <v>الربح بعد المصروفات</v>
      </c>
      <c r="M5" s="3"/>
    </row>
    <row r="6" ht="27" customHeight="1">
      <c r="A6" s="3"/>
      <c r="B6" s="27" t="n">
        <f>SUM('الفواتير'!H7:H14)</f>
        <v>6025</v>
      </c>
      <c r="C6" s="27"/>
      <c r="D6" s="27"/>
      <c r="E6" s="3"/>
      <c r="F6" s="27" t="n">
        <f>SUM('الفواتير'!J7:J14)</f>
        <v>1810</v>
      </c>
      <c r="G6" s="27"/>
      <c r="H6" s="27"/>
      <c r="I6" s="3"/>
      <c r="J6" s="31" t="n">
        <f>F6-F16</f>
        <v>1670</v>
      </c>
      <c r="K6" s="31"/>
      <c r="L6" s="31"/>
      <c r="M6" s="3"/>
    </row>
    <row r="7" ht="27" customHeight="1">
      <c r="A7" s="3"/>
      <c r="B7" s="27"/>
      <c r="C7" s="27"/>
      <c r="D7" s="27"/>
      <c r="E7" s="3"/>
      <c r="F7" s="27"/>
      <c r="G7" s="27"/>
      <c r="H7" s="27"/>
      <c r="I7" s="3"/>
      <c r="J7" s="31"/>
      <c r="K7" s="31"/>
      <c r="L7" s="31"/>
      <c r="M7" s="3"/>
    </row>
    <row r="8" ht="27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27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ht="42" customHeight="1">
      <c r="A10" s="3"/>
      <c r="B10" s="10" t="str">
        <v>المبيعات والربح</v>
      </c>
      <c r="C10" s="10" t="str">
        <v>المبيعات والربح</v>
      </c>
      <c r="D10" s="10" t="str">
        <v>المبيعات والربح</v>
      </c>
      <c r="E10" s="10" t="str">
        <v>المبيعات والربح</v>
      </c>
      <c r="F10" s="10" t="str">
        <v>المبيعات والربح</v>
      </c>
      <c r="G10" s="10" t="str">
        <v>المبيعات والربح</v>
      </c>
      <c r="H10" s="3"/>
      <c r="I10" s="10" t="str">
        <v>التحصيل والمصروفات</v>
      </c>
      <c r="J10" s="10" t="str">
        <v>التحصيل والمصروفات</v>
      </c>
      <c r="K10" s="10" t="str">
        <v>التحصيل والمصروفات</v>
      </c>
      <c r="L10" s="10" t="str">
        <v>التحصيل والمصروفات</v>
      </c>
      <c r="M10" s="3"/>
    </row>
    <row r="11" ht="27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31" customHeight="1">
      <c r="A12" s="3"/>
      <c r="B12" s="32" t="str">
        <v>البيع قبل الخصم والإرجاع</v>
      </c>
      <c r="C12" s="32" t="str">
        <v>البيع قبل الخصم والإرجاع</v>
      </c>
      <c r="D12" s="32" t="str">
        <v>البيع قبل الخصم والإرجاع</v>
      </c>
      <c r="E12" s="32" t="str">
        <v>البيع قبل الخصم والإرجاع</v>
      </c>
      <c r="F12" s="33" t="n">
        <f>SUM('الفواتير'!E7:E14)</f>
        <v>6210</v>
      </c>
      <c r="G12" s="33"/>
      <c r="H12" s="3"/>
      <c r="I12" s="37" t="str">
        <v>المقبوض من مبيعات اليوم</v>
      </c>
      <c r="J12" s="37" t="str">
        <v>المقبوض من مبيعات اليوم</v>
      </c>
      <c r="K12" s="37" t="str">
        <v>المقبوض من مبيعات اليوم</v>
      </c>
      <c r="L12" s="33" t="n">
        <f>SUM('الفواتير'!K7:K14)</f>
        <v>4945</v>
      </c>
      <c r="M12" s="3"/>
    </row>
    <row r="13" ht="31" customHeight="1">
      <c r="A13" s="3"/>
      <c r="B13" s="3" t="str">
        <v>خصومات الفواتير</v>
      </c>
      <c r="C13" s="3" t="str">
        <v>خصومات الفواتير</v>
      </c>
      <c r="D13" s="3" t="str">
        <v>خصومات الفواتير</v>
      </c>
      <c r="E13" s="3" t="str">
        <v>خصومات الفواتير</v>
      </c>
      <c r="F13" s="38" t="n">
        <f>SUM('الفواتير'!F7:F14)</f>
        <v>90</v>
      </c>
      <c r="G13" s="38"/>
      <c r="H13" s="3"/>
      <c r="I13" s="6" t="str">
        <v>تحصيل ديون سابقة</v>
      </c>
      <c r="J13" s="6" t="str">
        <v>تحصيل ديون سابقة</v>
      </c>
      <c r="K13" s="6" t="str">
        <v>تحصيل ديون سابقة</v>
      </c>
      <c r="L13" s="21" t="n">
        <f>SUMIFS('الدفعات والتحصيل'!G7:G12,'الدفعات والتحصيل'!C7:C12,"تحصيل دين",'الدفعات والتحصيل'!E7:E12,"مدفوع")</f>
        <v>250</v>
      </c>
      <c r="M13" s="3"/>
    </row>
    <row r="14" ht="31" customHeight="1">
      <c r="A14" s="3"/>
      <c r="B14" s="32" t="str">
        <v>الإرجاعات</v>
      </c>
      <c r="C14" s="32" t="str">
        <v>الإرجاعات</v>
      </c>
      <c r="D14" s="32" t="str">
        <v>الإرجاعات</v>
      </c>
      <c r="E14" s="32" t="str">
        <v>الإرجاعات</v>
      </c>
      <c r="F14" s="39" t="n">
        <f>SUM('الفواتير'!G7:G14)</f>
        <v>95</v>
      </c>
      <c r="G14" s="39"/>
      <c r="H14" s="3"/>
      <c r="I14" s="37" t="str">
        <v>المصروفات المدفوعة</v>
      </c>
      <c r="J14" s="37" t="str">
        <v>المصروفات المدفوعة</v>
      </c>
      <c r="K14" s="37" t="str">
        <v>المصروفات المدفوعة</v>
      </c>
      <c r="L14" s="39" t="n">
        <f>SUMIFS('الدفعات والتحصيل'!G7:G12,'الدفعات والتحصيل'!C7:C12,"مصروف",'الدفعات والتحصيل'!E7:E12,"مدفوع")</f>
        <v>440</v>
      </c>
      <c r="M14" s="3"/>
    </row>
    <row r="15" ht="31" customHeight="1">
      <c r="A15" s="3"/>
      <c r="B15" s="3" t="str">
        <v>تكلفة البضاعة المباعة</v>
      </c>
      <c r="C15" s="3" t="str">
        <v>تكلفة البضاعة المباعة</v>
      </c>
      <c r="D15" s="3" t="str">
        <v>تكلفة البضاعة المباعة</v>
      </c>
      <c r="E15" s="3" t="str">
        <v>تكلفة البضاعة المباعة</v>
      </c>
      <c r="F15" s="21" t="n">
        <f>SUM('الفواتير'!I7:I14)</f>
        <v>4215</v>
      </c>
      <c r="G15" s="21"/>
      <c r="H15" s="3"/>
      <c r="I15" s="41" t="str">
        <v>صافي الحركة النقدية</v>
      </c>
      <c r="J15" s="41" t="str">
        <v>صافي الحركة النقدية</v>
      </c>
      <c r="K15" s="41" t="str">
        <v>صافي الحركة النقدية</v>
      </c>
      <c r="L15" s="42" t="n">
        <f>L12+L13-L14</f>
        <v>4755</v>
      </c>
      <c r="M15" s="3"/>
    </row>
    <row r="16" ht="31" customHeight="1">
      <c r="A16" s="3"/>
      <c r="B16" s="32" t="str">
        <v>المصروفات المخصومة من الربح</v>
      </c>
      <c r="C16" s="32" t="str">
        <v>المصروفات المخصومة من الربح</v>
      </c>
      <c r="D16" s="32" t="str">
        <v>المصروفات المخصومة من الربح</v>
      </c>
      <c r="E16" s="32" t="str">
        <v>المصروفات المخصومة من الربح</v>
      </c>
      <c r="F16" s="39" t="n">
        <f>SUMIFS('الدفعات والتحصيل'!G7:G12,'الدفعات والتحصيل'!C7:C12,"مصروف",'الدفعات والتحصيل'!E7:E12,"مدفوع",'الدفعات والتحصيل'!F7:F12,"نعم")</f>
        <v>140</v>
      </c>
      <c r="G16" s="39"/>
      <c r="H16" s="3"/>
      <c r="I16" s="3"/>
      <c r="J16" s="3"/>
      <c r="K16" s="3"/>
      <c r="L16" s="3"/>
      <c r="M16" s="3"/>
    </row>
    <row r="17" ht="31" customHeight="1">
      <c r="A17" s="3"/>
      <c r="B17" s="3" t="str">
        <v>عدد الفواتير</v>
      </c>
      <c r="C17" s="3" t="str">
        <v>عدد الفواتير</v>
      </c>
      <c r="D17" s="3" t="str">
        <v>عدد الفواتير</v>
      </c>
      <c r="E17" s="3" t="str">
        <v>عدد الفواتير</v>
      </c>
      <c r="F17" s="34" t="n">
        <f>COUNTA('الفواتير'!A7:A14)</f>
        <v>8</v>
      </c>
      <c r="G17" s="34"/>
      <c r="H17" s="3"/>
      <c r="I17" s="3"/>
      <c r="J17" s="3"/>
      <c r="K17" s="3"/>
      <c r="L17" s="3"/>
      <c r="M17" s="3"/>
    </row>
    <row r="18" ht="31" customHeight="1">
      <c r="A18" s="3"/>
      <c r="B18" s="32" t="str">
        <v>هامش ربح المبيعات</v>
      </c>
      <c r="C18" s="32" t="str">
        <v>هامش ربح المبيعات</v>
      </c>
      <c r="D18" s="32" t="str">
        <v>هامش ربح المبيعات</v>
      </c>
      <c r="E18" s="32" t="str">
        <v>هامش ربح المبيعات</v>
      </c>
      <c r="F18" s="36" t="n">
        <f>IF(B6=0,0,F6/B6)</f>
        <v>0.3004149377593361</v>
      </c>
      <c r="G18" s="36"/>
      <c r="H18" s="3"/>
      <c r="I18" s="3"/>
      <c r="J18" s="3"/>
      <c r="K18" s="3"/>
      <c r="L18" s="3"/>
      <c r="M18" s="3"/>
    </row>
    <row r="19" ht="31" customHeight="1">
      <c r="A19" s="3"/>
      <c r="B19" s="3" t="str">
        <v>الديون الجديدة من مبيعات اليوم</v>
      </c>
      <c r="C19" s="3" t="str">
        <v>الديون الجديدة من مبيعات اليوم</v>
      </c>
      <c r="D19" s="3" t="str">
        <v>الديون الجديدة من مبيعات اليوم</v>
      </c>
      <c r="E19" s="3" t="str">
        <v>الديون الجديدة من مبيعات اليوم</v>
      </c>
      <c r="F19" s="40" t="n">
        <f>SUM('الفواتير'!L7:L14)</f>
        <v>1080</v>
      </c>
      <c r="G19" s="40"/>
      <c r="H19" s="3"/>
      <c r="I19" s="3"/>
      <c r="J19" s="3"/>
      <c r="K19" s="3"/>
      <c r="L19" s="3"/>
      <c r="M19" s="3"/>
    </row>
    <row r="20" ht="27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ht="27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ht="27" customHeight="1">
      <c r="A22" s="3"/>
      <c r="B22" s="43" t="str">
        <v>كيف تقرأ الخلاصة؟</v>
      </c>
      <c r="C22" s="43" t="str">
        <v>كيف تقرأ الخلاصة؟</v>
      </c>
      <c r="D22" s="43" t="str">
        <v>كيف تقرأ الخلاصة؟</v>
      </c>
      <c r="E22" s="43" t="str">
        <v>كيف تقرأ الخلاصة؟</v>
      </c>
      <c r="F22" s="43" t="str">
        <v>كيف تقرأ الخلاصة؟</v>
      </c>
      <c r="G22" s="43" t="str">
        <v>كيف تقرأ الخلاصة؟</v>
      </c>
      <c r="H22" s="43" t="str">
        <v>كيف تقرأ الخلاصة؟</v>
      </c>
      <c r="I22" s="43" t="str">
        <v>كيف تقرأ الخلاصة؟</v>
      </c>
      <c r="J22" s="43" t="str">
        <v>كيف تقرأ الخلاصة؟</v>
      </c>
      <c r="K22" s="43" t="str">
        <v>كيف تقرأ الخلاصة؟</v>
      </c>
      <c r="L22" s="43" t="str">
        <v>كيف تقرأ الخلاصة؟</v>
      </c>
      <c r="M22" s="3"/>
    </row>
    <row r="23" ht="32" customHeight="1">
      <c r="A23" s="3"/>
      <c r="B23" s="44" t="str">
        <v>صافي المبيعات يشمل البيع النقدي والدين بعد الخصم والإرجاع. لا يُطرح الإرجاع مرة ثانية.</v>
      </c>
      <c r="C23" s="44" t="str">
        <v>صافي المبيعات يشمل البيع النقدي والدين بعد الخصم والإرجاع. لا يُطرح الإرجاع مرة ثانية.</v>
      </c>
      <c r="D23" s="44" t="str">
        <v>صافي المبيعات يشمل البيع النقدي والدين بعد الخصم والإرجاع. لا يُطرح الإرجاع مرة ثانية.</v>
      </c>
      <c r="E23" s="44" t="str">
        <v>صافي المبيعات يشمل البيع النقدي والدين بعد الخصم والإرجاع. لا يُطرح الإرجاع مرة ثانية.</v>
      </c>
      <c r="F23" s="44" t="str">
        <v>صافي المبيعات يشمل البيع النقدي والدين بعد الخصم والإرجاع. لا يُطرح الإرجاع مرة ثانية.</v>
      </c>
      <c r="G23" s="44" t="str">
        <v>صافي المبيعات يشمل البيع النقدي والدين بعد الخصم والإرجاع. لا يُطرح الإرجاع مرة ثانية.</v>
      </c>
      <c r="H23" s="44" t="str">
        <v>صافي المبيعات يشمل البيع النقدي والدين بعد الخصم والإرجاع. لا يُطرح الإرجاع مرة ثانية.</v>
      </c>
      <c r="I23" s="44" t="str">
        <v>صافي المبيعات يشمل البيع النقدي والدين بعد الخصم والإرجاع. لا يُطرح الإرجاع مرة ثانية.</v>
      </c>
      <c r="J23" s="44" t="str">
        <v>صافي المبيعات يشمل البيع النقدي والدين بعد الخصم والإرجاع. لا يُطرح الإرجاع مرة ثانية.</v>
      </c>
      <c r="K23" s="44" t="str">
        <v>صافي المبيعات يشمل البيع النقدي والدين بعد الخصم والإرجاع. لا يُطرح الإرجاع مرة ثانية.</v>
      </c>
      <c r="L23" s="44" t="str">
        <v>صافي المبيعات يشمل البيع النقدي والدين بعد الخصم والإرجاع. لا يُطرح الإرجاع مرة ثانية.</v>
      </c>
      <c r="M23" s="3"/>
    </row>
    <row r="24" ht="32" customHeight="1">
      <c r="A24" s="3"/>
      <c r="B24" s="44" t="str">
        <v>الربح = صافي المبيعات − تكلفة البضاعة المباعة − المصروفات المدفوعة المصنّفة «تُخصم من الربح».</v>
      </c>
      <c r="C24" s="44" t="str">
        <v>الربح = صافي المبيعات − تكلفة البضاعة المباعة − المصروفات المدفوعة المصنّفة «تُخصم من الربح».</v>
      </c>
      <c r="D24" s="44" t="str">
        <v>الربح = صافي المبيعات − تكلفة البضاعة المباعة − المصروفات المدفوعة المصنّفة «تُخصم من الربح».</v>
      </c>
      <c r="E24" s="44" t="str">
        <v>الربح = صافي المبيعات − تكلفة البضاعة المباعة − المصروفات المدفوعة المصنّفة «تُخصم من الربح».</v>
      </c>
      <c r="F24" s="44" t="str">
        <v>الربح = صافي المبيعات − تكلفة البضاعة المباعة − المصروفات المدفوعة المصنّفة «تُخصم من الربح».</v>
      </c>
      <c r="G24" s="44" t="str">
        <v>الربح = صافي المبيعات − تكلفة البضاعة المباعة − المصروفات المدفوعة المصنّفة «تُخصم من الربح».</v>
      </c>
      <c r="H24" s="44" t="str">
        <v>الربح = صافي المبيعات − تكلفة البضاعة المباعة − المصروفات المدفوعة المصنّفة «تُخصم من الربح».</v>
      </c>
      <c r="I24" s="44" t="str">
        <v>الربح = صافي المبيعات − تكلفة البضاعة المباعة − المصروفات المدفوعة المصنّفة «تُخصم من الربح».</v>
      </c>
      <c r="J24" s="44" t="str">
        <v>الربح = صافي المبيعات − تكلفة البضاعة المباعة − المصروفات المدفوعة المصنّفة «تُخصم من الربح».</v>
      </c>
      <c r="K24" s="44" t="str">
        <v>الربح = صافي المبيعات − تكلفة البضاعة المباعة − المصروفات المدفوعة المصنّفة «تُخصم من الربح».</v>
      </c>
      <c r="L24" s="44" t="str">
        <v>الربح = صافي المبيعات − تكلفة البضاعة المباعة − المصروفات المدفوعة المصنّفة «تُخصم من الربح».</v>
      </c>
      <c r="M24" s="3"/>
    </row>
    <row r="25" ht="32" customHeight="1">
      <c r="A25" s="3"/>
      <c r="B25" s="44" t="str">
        <v>صافي الحركة النقدية لا يمثل رصيد الصندوق؛ لا يشمل رصيد البداية. الدفعات المعلقة والملغاة مستبعدة.</v>
      </c>
      <c r="C25" s="44" t="str">
        <v>صافي الحركة النقدية لا يمثل رصيد الصندوق؛ لا يشمل رصيد البداية. الدفعات المعلقة والملغاة مستبعدة.</v>
      </c>
      <c r="D25" s="44" t="str">
        <v>صافي الحركة النقدية لا يمثل رصيد الصندوق؛ لا يشمل رصيد البداية. الدفعات المعلقة والملغاة مستبعدة.</v>
      </c>
      <c r="E25" s="44" t="str">
        <v>صافي الحركة النقدية لا يمثل رصيد الصندوق؛ لا يشمل رصيد البداية. الدفعات المعلقة والملغاة مستبعدة.</v>
      </c>
      <c r="F25" s="44" t="str">
        <v>صافي الحركة النقدية لا يمثل رصيد الصندوق؛ لا يشمل رصيد البداية. الدفعات المعلقة والملغاة مستبعدة.</v>
      </c>
      <c r="G25" s="44" t="str">
        <v>صافي الحركة النقدية لا يمثل رصيد الصندوق؛ لا يشمل رصيد البداية. الدفعات المعلقة والملغاة مستبعدة.</v>
      </c>
      <c r="H25" s="44" t="str">
        <v>صافي الحركة النقدية لا يمثل رصيد الصندوق؛ لا يشمل رصيد البداية. الدفعات المعلقة والملغاة مستبعدة.</v>
      </c>
      <c r="I25" s="44" t="str">
        <v>صافي الحركة النقدية لا يمثل رصيد الصندوق؛ لا يشمل رصيد البداية. الدفعات المعلقة والملغاة مستبعدة.</v>
      </c>
      <c r="J25" s="44" t="str">
        <v>صافي الحركة النقدية لا يمثل رصيد الصندوق؛ لا يشمل رصيد البداية. الدفعات المعلقة والملغاة مستبعدة.</v>
      </c>
      <c r="K25" s="44" t="str">
        <v>صافي الحركة النقدية لا يمثل رصيد الصندوق؛ لا يشمل رصيد البداية. الدفعات المعلقة والملغاة مستبعدة.</v>
      </c>
      <c r="L25" s="44" t="str">
        <v>صافي الحركة النقدية لا يمثل رصيد الصندوق؛ لا يشمل رصيد البداية. الدفعات المعلقة والملغاة مستبعدة.</v>
      </c>
      <c r="M25" s="3"/>
    </row>
    <row r="26" ht="27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ht="27" customHeight="1">
      <c r="A27" s="3"/>
      <c r="B27" s="45" t="str">
        <v>تفاصيل قابلة للتصفية في أوراق الفواتير والمنتجات والدفعات.</v>
      </c>
      <c r="C27" s="45" t="str">
        <v>تفاصيل قابلة للتصفية في أوراق الفواتير والمنتجات والدفعات.</v>
      </c>
      <c r="D27" s="45" t="str">
        <v>تفاصيل قابلة للتصفية في أوراق الفواتير والمنتجات والدفعات.</v>
      </c>
      <c r="E27" s="45" t="str">
        <v>تفاصيل قابلة للتصفية في أوراق الفواتير والمنتجات والدفعات.</v>
      </c>
      <c r="F27" s="45" t="str">
        <v>تفاصيل قابلة للتصفية في أوراق الفواتير والمنتجات والدفعات.</v>
      </c>
      <c r="G27" s="45" t="str">
        <v>تفاصيل قابلة للتصفية في أوراق الفواتير والمنتجات والدفعات.</v>
      </c>
      <c r="H27" s="45" t="str">
        <v>تفاصيل قابلة للتصفية في أوراق الفواتير والمنتجات والدفعات.</v>
      </c>
      <c r="I27" s="45" t="str">
        <v>تفاصيل قابلة للتصفية في أوراق الفواتير والمنتجات والدفعات.</v>
      </c>
      <c r="J27" s="45" t="str">
        <v>تفاصيل قابلة للتصفية في أوراق الفواتير والمنتجات والدفعات.</v>
      </c>
      <c r="K27" s="45" t="str">
        <v>تفاصيل قابلة للتصفية في أوراق الفواتير والمنتجات والدفعات.</v>
      </c>
      <c r="L27" s="45" t="str">
        <v>تفاصيل قابلة للتصفية في أوراق الفواتير والمنتجات والدفعات.</v>
      </c>
      <c r="M27" s="3"/>
    </row>
    <row r="28" ht="27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ht="27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27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mergeCells>
    <mergeCell ref="B2:L2"/>
    <mergeCell ref="B3:L3"/>
    <mergeCell ref="B4:L4"/>
    <mergeCell ref="B6:D7"/>
    <mergeCell ref="B5:D5"/>
    <mergeCell ref="F6:H7"/>
    <mergeCell ref="F5:H5"/>
    <mergeCell ref="J6:L7"/>
    <mergeCell ref="J5:L5"/>
    <mergeCell ref="B10:G10"/>
    <mergeCell ref="I10:L10"/>
    <mergeCell ref="B12:E12"/>
    <mergeCell ref="F12:G12"/>
    <mergeCell ref="B13:E13"/>
    <mergeCell ref="F13:G13"/>
    <mergeCell ref="B14:E14"/>
    <mergeCell ref="F14:G14"/>
    <mergeCell ref="B15:E15"/>
    <mergeCell ref="F15:G15"/>
    <mergeCell ref="B16:E16"/>
    <mergeCell ref="F16:G16"/>
    <mergeCell ref="B17:E17"/>
    <mergeCell ref="F17:G17"/>
    <mergeCell ref="B18:E18"/>
    <mergeCell ref="F18:G18"/>
    <mergeCell ref="B19:E19"/>
    <mergeCell ref="F19:G19"/>
    <mergeCell ref="I12:K12"/>
    <mergeCell ref="I13:K13"/>
    <mergeCell ref="I14:K14"/>
    <mergeCell ref="I15:K15"/>
    <mergeCell ref="B22:L22"/>
    <mergeCell ref="B23:L23"/>
    <mergeCell ref="B24:L24"/>
    <mergeCell ref="B25:L25"/>
    <mergeCell ref="B27:L27"/>
  </mergeCells>
  <pageMargins left="0.7" right="0.7" top="0.75" bottom="0.7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 rightToLeft="1" zoomScale="90">
      <pane ySplit="6" topLeftCell="A7" activePane="bottomLeft" state="frozen"/>
    </sheetView>
  </sheetViews>
  <sheetFormatPr defaultRowHeight="15"/>
  <cols>
    <col min="1" max="1" width="20" hidden="0" customWidth="1"/>
    <col min="2" max="2" width="11" hidden="0" customWidth="1"/>
    <col min="3" max="3" width="23" hidden="0" customWidth="1"/>
    <col min="4" max="4" width="15" hidden="0" customWidth="1"/>
    <col min="5" max="5" width="17" hidden="0" customWidth="1"/>
    <col min="6" max="6" width="15" hidden="0" customWidth="1"/>
    <col min="7" max="7" width="15" hidden="0" customWidth="1"/>
    <col min="8" max="8" width="18" hidden="0" customWidth="1"/>
    <col min="9" max="9" width="17" hidden="0" customWidth="1"/>
    <col min="10" max="10" width="17" hidden="0" customWidth="1"/>
    <col min="11" max="11" width="18" hidden="0" customWidth="1"/>
    <col min="12" max="12" width="19" hidden="0" customWidth="1"/>
  </cols>
  <sheetData>
    <row r="1" ht="27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customHeight="1">
      <c r="A2" s="4" t="str">
        <v>الفواتير</v>
      </c>
      <c r="B2" s="4" t="str">
        <v>الفواتير</v>
      </c>
      <c r="C2" s="4" t="str">
        <v>الفواتير</v>
      </c>
      <c r="D2" s="4" t="str">
        <v>الفواتير</v>
      </c>
      <c r="E2" s="4" t="str">
        <v>الفواتير</v>
      </c>
      <c r="F2" s="4" t="str">
        <v>الفواتير</v>
      </c>
      <c r="G2" s="4" t="str">
        <v>الفواتير</v>
      </c>
      <c r="H2" s="4" t="str">
        <v>الفواتير</v>
      </c>
      <c r="I2" s="4" t="str">
        <v>الفواتير</v>
      </c>
      <c r="J2" s="4" t="str">
        <v>الفواتير</v>
      </c>
      <c r="K2" s="4" t="str">
        <v>الفواتير</v>
      </c>
      <c r="L2" s="4" t="str">
        <v>الفواتير</v>
      </c>
    </row>
    <row r="3" ht="27" customHeight="1">
      <c r="A3" s="5" t="str">
        <v>مثال توضيحي ببيانات افتراضية · SYP · 2026-09-24</v>
      </c>
      <c r="B3" s="5" t="str">
        <v>مثال توضيحي ببيانات افتراضية · SYP · 2026-09-24</v>
      </c>
      <c r="C3" s="5" t="str">
        <v>مثال توضيحي ببيانات افتراضية · SYP · 2026-09-24</v>
      </c>
      <c r="D3" s="5" t="str">
        <v>مثال توضيحي ببيانات افتراضية · SYP · 2026-09-24</v>
      </c>
      <c r="E3" s="5" t="str">
        <v>مثال توضيحي ببيانات افتراضية · SYP · 2026-09-24</v>
      </c>
      <c r="F3" s="5" t="str">
        <v>مثال توضيحي ببيانات افتراضية · SYP · 2026-09-24</v>
      </c>
      <c r="G3" s="5" t="str">
        <v>مثال توضيحي ببيانات افتراضية · SYP · 2026-09-24</v>
      </c>
      <c r="H3" s="5" t="str">
        <v>مثال توضيحي ببيانات افتراضية · SYP · 2026-09-24</v>
      </c>
      <c r="I3" s="5" t="str">
        <v>مثال توضيحي ببيانات افتراضية · SYP · 2026-09-24</v>
      </c>
      <c r="J3" s="5" t="str">
        <v>مثال توضيحي ببيانات افتراضية · SYP · 2026-09-24</v>
      </c>
      <c r="K3" s="5" t="str">
        <v>مثال توضيحي ببيانات افتراضية · SYP · 2026-09-24</v>
      </c>
      <c r="L3" s="5" t="str">
        <v>مثال توضيحي ببيانات افتراضية · SYP · 2026-09-24</v>
      </c>
    </row>
    <row r="4" ht="36" customHeight="1">
      <c r="A4" s="6" t="str">
        <v>صافي المقبوض بعد ردّ قيمة الإرجاع. الفاتورة 006: قُبض 440 وأُعيد 95. جميع الفواتير لهذا اليوم.</v>
      </c>
      <c r="B4" s="6" t="str">
        <v>صافي المقبوض بعد ردّ قيمة الإرجاع. الفاتورة 006: قُبض 440 وأُعيد 95. جميع الفواتير لهذا اليوم.</v>
      </c>
      <c r="C4" s="6" t="str">
        <v>صافي المقبوض بعد ردّ قيمة الإرجاع. الفاتورة 006: قُبض 440 وأُعيد 95. جميع الفواتير لهذا اليوم.</v>
      </c>
      <c r="D4" s="6" t="str">
        <v>صافي المقبوض بعد ردّ قيمة الإرجاع. الفاتورة 006: قُبض 440 وأُعيد 95. جميع الفواتير لهذا اليوم.</v>
      </c>
      <c r="E4" s="6" t="str">
        <v>صافي المقبوض بعد ردّ قيمة الإرجاع. الفاتورة 006: قُبض 440 وأُعيد 95. جميع الفواتير لهذا اليوم.</v>
      </c>
      <c r="F4" s="6" t="str">
        <v>صافي المقبوض بعد ردّ قيمة الإرجاع. الفاتورة 006: قُبض 440 وأُعيد 95. جميع الفواتير لهذا اليوم.</v>
      </c>
      <c r="G4" s="6" t="str">
        <v>صافي المقبوض بعد ردّ قيمة الإرجاع. الفاتورة 006: قُبض 440 وأُعيد 95. جميع الفواتير لهذا اليوم.</v>
      </c>
      <c r="H4" s="6" t="str">
        <v>صافي المقبوض بعد ردّ قيمة الإرجاع. الفاتورة 006: قُبض 440 وأُعيد 95. جميع الفواتير لهذا اليوم.</v>
      </c>
      <c r="I4" s="6" t="str">
        <v>صافي المقبوض بعد ردّ قيمة الإرجاع. الفاتورة 006: قُبض 440 وأُعيد 95. جميع الفواتير لهذا اليوم.</v>
      </c>
      <c r="J4" s="6" t="str">
        <v>صافي المقبوض بعد ردّ قيمة الإرجاع. الفاتورة 006: قُبض 440 وأُعيد 95. جميع الفواتير لهذا اليوم.</v>
      </c>
      <c r="K4" s="6" t="str">
        <v>صافي المقبوض بعد ردّ قيمة الإرجاع. الفاتورة 006: قُبض 440 وأُعيد 95. جميع الفواتير لهذا اليوم.</v>
      </c>
      <c r="L4" s="6" t="str">
        <v>صافي المقبوض بعد ردّ قيمة الإرجاع. الفاتورة 006: قُبض 440 وأُعيد 95. جميع الفواتير لهذا اليوم.</v>
      </c>
    </row>
    <row r="5" ht="27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42" customHeight="1">
      <c r="A6" s="10" t="str">
        <v>الفاتورة</v>
      </c>
      <c r="B6" s="10" t="str">
        <v>الوقت</v>
      </c>
      <c r="C6" s="10" t="str">
        <v>الزبون</v>
      </c>
      <c r="D6" s="10" t="str">
        <v>الدفع</v>
      </c>
      <c r="E6" s="10" t="str">
        <v>قبل الخصم</v>
      </c>
      <c r="F6" s="10" t="str">
        <v>الخصم</v>
      </c>
      <c r="G6" s="10" t="str">
        <v>الإرجاع</v>
      </c>
      <c r="H6" s="10" t="str">
        <v>صافي البيع</v>
      </c>
      <c r="I6" s="10" t="str">
        <v>التكلفة</v>
      </c>
      <c r="J6" s="10" t="str">
        <v>الربح</v>
      </c>
      <c r="K6" s="10" t="str">
        <v>صافي المقبوض</v>
      </c>
      <c r="L6" s="10" t="str">
        <v>الدين المتبقي</v>
      </c>
    </row>
    <row r="7" ht="27" customHeight="1">
      <c r="A7" s="12" t="str">
        <v>INV-001</v>
      </c>
      <c r="B7" s="23" t="n">
        <v>0.34375</v>
      </c>
      <c r="C7" s="12" t="str">
        <v>زبون نقدي</v>
      </c>
      <c r="D7" s="12" t="str">
        <v>نقدًا</v>
      </c>
      <c r="E7" s="19" t="n">
        <f>SUMIFS('المنتجات المباعة'!$H$7:$H$18,'المنتجات المباعة'!$A$7:$A$18,A7)</f>
        <v>1900</v>
      </c>
      <c r="F7" s="19" t="n">
        <v>0</v>
      </c>
      <c r="G7" s="19" t="n">
        <f>SUMIFS('المنتجات المباعة'!$I$7:$I$18,'المنتجات المباعة'!$A$7:$A$18,A7)</f>
        <v>0</v>
      </c>
      <c r="H7" s="19" t="n">
        <f>E7-F7-G7</f>
        <v>1900</v>
      </c>
      <c r="I7" s="19" t="n">
        <f>SUMIFS('المنتجات المباعة'!$J$7:$J$18,'المنتجات المباعة'!$A$7:$A$18,A7)</f>
        <v>1300</v>
      </c>
      <c r="J7" s="19" t="n">
        <f>H7-I7</f>
        <v>600</v>
      </c>
      <c r="K7" s="19" t="n">
        <v>1900</v>
      </c>
      <c r="L7" s="19" t="n">
        <f>H7-K7</f>
        <v>0</v>
      </c>
    </row>
    <row r="8" ht="27" customHeight="1">
      <c r="A8" s="14" t="str">
        <v>INV-002</v>
      </c>
      <c r="B8" s="24" t="n">
        <v>0.3784722222222222</v>
      </c>
      <c r="C8" s="14" t="str">
        <v>زبون نقدي</v>
      </c>
      <c r="D8" s="14" t="str">
        <v>نقدًا</v>
      </c>
      <c r="E8" s="20" t="n">
        <f>SUMIFS('المنتجات المباعة'!$H$7:$H$18,'المنتجات المباعة'!$A$7:$A$18,A8)</f>
        <v>430</v>
      </c>
      <c r="F8" s="20" t="n">
        <v>10</v>
      </c>
      <c r="G8" s="20" t="n">
        <f>SUMIFS('المنتجات المباعة'!$I$7:$I$18,'المنتجات المباعة'!$A$7:$A$18,A8)</f>
        <v>0</v>
      </c>
      <c r="H8" s="20" t="n">
        <f>E8-F8-G8</f>
        <v>420</v>
      </c>
      <c r="I8" s="20" t="n">
        <f>SUMIFS('المنتجات المباعة'!$J$7:$J$18,'المنتجات المباعة'!$A$7:$A$18,A8)</f>
        <v>315</v>
      </c>
      <c r="J8" s="20" t="n">
        <f>H8-I8</f>
        <v>105</v>
      </c>
      <c r="K8" s="20" t="n">
        <v>420</v>
      </c>
      <c r="L8" s="20" t="n">
        <f>H8-K8</f>
        <v>0</v>
      </c>
    </row>
    <row r="9" ht="27" customHeight="1">
      <c r="A9" s="12" t="str">
        <v>INV-003</v>
      </c>
      <c r="B9" s="23" t="n">
        <v>0.4305555555555556</v>
      </c>
      <c r="C9" s="12" t="str">
        <v>سارة أحمد</v>
      </c>
      <c r="D9" s="12" t="str">
        <v>دين</v>
      </c>
      <c r="E9" s="19" t="n">
        <f>SUMIFS('المنتجات المباعة'!$H$7:$H$18,'المنتجات المباعة'!$A$7:$A$18,A9)</f>
        <v>900</v>
      </c>
      <c r="F9" s="19" t="n">
        <v>0</v>
      </c>
      <c r="G9" s="19" t="n">
        <f>SUMIFS('المنتجات المباعة'!$I$7:$I$18,'المنتجات المباعة'!$A$7:$A$18,A9)</f>
        <v>0</v>
      </c>
      <c r="H9" s="19" t="n">
        <f>E9-F9-G9</f>
        <v>900</v>
      </c>
      <c r="I9" s="19" t="n">
        <f>SUMIFS('المنتجات المباعة'!$J$7:$J$18,'المنتجات المباعة'!$A$7:$A$18,A9)</f>
        <v>640</v>
      </c>
      <c r="J9" s="19" t="n">
        <f>H9-I9</f>
        <v>260</v>
      </c>
      <c r="K9" s="19" t="n">
        <v>0</v>
      </c>
      <c r="L9" s="19" t="n">
        <f>H9-K9</f>
        <v>900</v>
      </c>
    </row>
    <row r="10" ht="27" customHeight="1">
      <c r="A10" s="14" t="str">
        <v>INV-004</v>
      </c>
      <c r="B10" s="24" t="n">
        <v>0.4861111111111111</v>
      </c>
      <c r="C10" s="14" t="str">
        <v>عمر حسن</v>
      </c>
      <c r="D10" s="14" t="str">
        <v>دفع جزئي</v>
      </c>
      <c r="E10" s="20" t="n">
        <f>SUMIFS('المنتجات المباعة'!$H$7:$H$18,'المنتجات المباعة'!$A$7:$A$18,A10)</f>
        <v>480</v>
      </c>
      <c r="F10" s="20" t="n">
        <v>0</v>
      </c>
      <c r="G10" s="20" t="n">
        <f>SUMIFS('المنتجات المباعة'!$I$7:$I$18,'المنتجات المباعة'!$A$7:$A$18,A10)</f>
        <v>0</v>
      </c>
      <c r="H10" s="20" t="n">
        <f>E10-F10-G10</f>
        <v>480</v>
      </c>
      <c r="I10" s="20" t="n">
        <f>SUMIFS('المنتجات المباعة'!$J$7:$J$18,'المنتجات المباعة'!$A$7:$A$18,A10)</f>
        <v>320</v>
      </c>
      <c r="J10" s="20" t="n">
        <f>H10-I10</f>
        <v>160</v>
      </c>
      <c r="K10" s="20" t="n">
        <v>300</v>
      </c>
      <c r="L10" s="20" t="n">
        <f>H10-K10</f>
        <v>180</v>
      </c>
    </row>
    <row r="11" ht="27" customHeight="1">
      <c r="A11" s="12" t="str">
        <v>INV-005</v>
      </c>
      <c r="B11" s="23" t="n">
        <v>0.5486111111111112</v>
      </c>
      <c r="C11" s="12" t="str">
        <v>زبون نقدي</v>
      </c>
      <c r="D11" s="12" t="str">
        <v>نقدًا</v>
      </c>
      <c r="E11" s="19" t="n">
        <f>SUMIFS('المنتجات المباعة'!$H$7:$H$18,'المنتجات المباعة'!$A$7:$A$18,A11)</f>
        <v>600</v>
      </c>
      <c r="F11" s="19" t="n">
        <v>50</v>
      </c>
      <c r="G11" s="19" t="n">
        <f>SUMIFS('المنتجات المباعة'!$I$7:$I$18,'المنتجات المباعة'!$A$7:$A$18,A11)</f>
        <v>0</v>
      </c>
      <c r="H11" s="19" t="n">
        <f>E11-F11-G11</f>
        <v>550</v>
      </c>
      <c r="I11" s="19" t="n">
        <f>SUMIFS('المنتجات المباعة'!$J$7:$J$18,'المنتجات المباعة'!$A$7:$A$18,A11)</f>
        <v>375</v>
      </c>
      <c r="J11" s="19" t="n">
        <f>H11-I11</f>
        <v>175</v>
      </c>
      <c r="K11" s="19" t="n">
        <v>550</v>
      </c>
      <c r="L11" s="19" t="n">
        <f>H11-K11</f>
        <v>0</v>
      </c>
    </row>
    <row r="12" ht="27" customHeight="1">
      <c r="A12" s="14" t="str">
        <v>INV-006</v>
      </c>
      <c r="B12" s="24" t="n">
        <v>0.6076388888888888</v>
      </c>
      <c r="C12" s="14" t="str">
        <v>زبون نقدي</v>
      </c>
      <c r="D12" s="14" t="str">
        <v>نقدًا</v>
      </c>
      <c r="E12" s="20" t="n">
        <f>SUMIFS('المنتجات المباعة'!$H$7:$H$18,'المنتجات المباعة'!$A$7:$A$18,A12)</f>
        <v>440</v>
      </c>
      <c r="F12" s="20" t="n">
        <v>0</v>
      </c>
      <c r="G12" s="20" t="n">
        <f>SUMIFS('المنتجات المباعة'!$I$7:$I$18,'المنتجات المباعة'!$A$7:$A$18,A12)</f>
        <v>95</v>
      </c>
      <c r="H12" s="20" t="n">
        <f>E12-F12-G12</f>
        <v>345</v>
      </c>
      <c r="I12" s="20" t="n">
        <f>SUMIFS('المنتجات المباعة'!$J$7:$J$18,'المنتجات المباعة'!$A$7:$A$18,A12)</f>
        <v>245</v>
      </c>
      <c r="J12" s="20" t="n">
        <f>H12-I12</f>
        <v>100</v>
      </c>
      <c r="K12" s="20" t="n">
        <v>345</v>
      </c>
      <c r="L12" s="20" t="n">
        <f>H12-K12</f>
        <v>0</v>
      </c>
    </row>
    <row r="13" ht="27" customHeight="1">
      <c r="A13" s="12" t="str">
        <v>INV-007</v>
      </c>
      <c r="B13" s="23" t="n">
        <v>0.6840277777777778</v>
      </c>
      <c r="C13" s="12" t="str">
        <v>زبون نقدي</v>
      </c>
      <c r="D13" s="12" t="str">
        <v>نقدًا</v>
      </c>
      <c r="E13" s="19" t="n">
        <f>SUMIFS('المنتجات المباعة'!$H$7:$H$18,'المنتجات المباعة'!$A$7:$A$18,A13)</f>
        <v>330</v>
      </c>
      <c r="F13" s="19" t="n">
        <v>0</v>
      </c>
      <c r="G13" s="19" t="n">
        <f>SUMIFS('المنتجات المباعة'!$I$7:$I$18,'المنتجات المباعة'!$A$7:$A$18,A13)</f>
        <v>0</v>
      </c>
      <c r="H13" s="19" t="n">
        <f>E13-F13-G13</f>
        <v>330</v>
      </c>
      <c r="I13" s="19" t="n">
        <f>SUMIFS('المنتجات المباعة'!$J$7:$J$18,'المنتجات المباعة'!$A$7:$A$18,A13)</f>
        <v>240</v>
      </c>
      <c r="J13" s="19" t="n">
        <f>H13-I13</f>
        <v>90</v>
      </c>
      <c r="K13" s="19" t="n">
        <v>330</v>
      </c>
      <c r="L13" s="19" t="n">
        <f>H13-K13</f>
        <v>0</v>
      </c>
    </row>
    <row r="14" ht="27" customHeight="1">
      <c r="A14" s="14" t="str">
        <v>INV-008</v>
      </c>
      <c r="B14" s="24" t="n">
        <v>0.7569444444444444</v>
      </c>
      <c r="C14" s="14" t="str">
        <v>زبون نقدي</v>
      </c>
      <c r="D14" s="14" t="str">
        <v>نقدًا</v>
      </c>
      <c r="E14" s="20" t="n">
        <f>SUMIFS('المنتجات المباعة'!$H$7:$H$18,'المنتجات المباعة'!$A$7:$A$18,A14)</f>
        <v>1130</v>
      </c>
      <c r="F14" s="20" t="n">
        <v>30</v>
      </c>
      <c r="G14" s="20" t="n">
        <f>SUMIFS('المنتجات المباعة'!$I$7:$I$18,'المنتجات المباعة'!$A$7:$A$18,A14)</f>
        <v>0</v>
      </c>
      <c r="H14" s="20" t="n">
        <f>E14-F14-G14</f>
        <v>1100</v>
      </c>
      <c r="I14" s="20" t="n">
        <f>SUMIFS('المنتجات المباعة'!$J$7:$J$18,'المنتجات المباعة'!$A$7:$A$18,A14)</f>
        <v>780</v>
      </c>
      <c r="J14" s="20" t="n">
        <f>H14-I14</f>
        <v>320</v>
      </c>
      <c r="K14" s="20" t="n">
        <v>1100</v>
      </c>
      <c r="L14" s="20" t="n">
        <f>H14-K14</f>
        <v>0</v>
      </c>
    </row>
    <row r="15" ht="27" customHeight="1">
      <c r="A15" s="3"/>
      <c r="B15" s="3"/>
      <c r="C15" s="3"/>
      <c r="D15" s="3"/>
      <c r="E15" s="21"/>
      <c r="F15" s="21"/>
      <c r="G15" s="21"/>
      <c r="H15" s="21"/>
      <c r="I15" s="21"/>
      <c r="J15" s="21"/>
      <c r="K15" s="21"/>
      <c r="L15" s="21"/>
    </row>
    <row r="16" ht="27" customHeight="1">
      <c r="A16" s="16" t="str">
        <v>إجمالي الصفوف الظاهرة</v>
      </c>
      <c r="B16" s="16"/>
      <c r="C16" s="16"/>
      <c r="D16" s="16"/>
      <c r="E16" s="22" t="n">
        <f>SUBTOTAL(109,E7:E14)</f>
        <v>6210</v>
      </c>
      <c r="F16" s="22" t="n">
        <f>SUBTOTAL(109,F7:F14)</f>
        <v>90</v>
      </c>
      <c r="G16" s="22" t="n">
        <f>SUBTOTAL(109,G7:G14)</f>
        <v>95</v>
      </c>
      <c r="H16" s="22" t="n">
        <f>SUBTOTAL(109,H7:H14)</f>
        <v>6025</v>
      </c>
      <c r="I16" s="22" t="n">
        <f>SUBTOTAL(109,I7:I14)</f>
        <v>4215</v>
      </c>
      <c r="J16" s="22" t="n">
        <f>SUBTOTAL(109,J7:J14)</f>
        <v>1810</v>
      </c>
      <c r="K16" s="22" t="n">
        <f>SUBTOTAL(109,K7:K14)</f>
        <v>4945</v>
      </c>
      <c r="L16" s="22" t="n">
        <f>SUBTOTAL(109,L7:L14)</f>
        <v>1080</v>
      </c>
    </row>
    <row r="17" ht="27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</sheetData>
  <mergeCells>
    <mergeCell ref="A2:L2"/>
    <mergeCell ref="A3:L3"/>
    <mergeCell ref="A4:L4"/>
  </mergeCells>
  <conditionalFormatting sqref="L7:L14">
    <cfRule type="cellIs" dxfId="0" priority="1" operator="greaterThan">
      <formula>0</formula>
    </cfRule>
  </conditionalFormatting>
  <pageMargins left="0.7" right="0.7" top="0.75" bottom="0.75" header="0.3" footer="0.3"/>
  <pageSetup paperSize="9" orientation="landscape" fitToWidth="1" fitToHeight="1"/>
  <tableParts count="1">
    <tablePart ns1:id="R3df350e7775d4886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 rightToLeft="1" zoomScale="90">
      <pane ySplit="6" topLeftCell="A7" activePane="bottomLeft" state="frozen"/>
    </sheetView>
  </sheetViews>
  <sheetFormatPr defaultRowHeight="15"/>
  <cols>
    <col min="1" max="1" width="17" hidden="0" customWidth="1"/>
    <col min="2" max="2" width="29" hidden="0" customWidth="1"/>
    <col min="3" max="3" width="12" hidden="0" customWidth="1"/>
    <col min="4" max="4" width="13" hidden="0" customWidth="1"/>
    <col min="5" max="5" width="13" hidden="0" customWidth="1"/>
    <col min="6" max="6" width="16" hidden="0" customWidth="1"/>
    <col min="7" max="7" width="16" hidden="0" customWidth="1"/>
    <col min="8" max="8" width="18" hidden="0" customWidth="1"/>
    <col min="9" max="9" width="18" hidden="0" customWidth="1"/>
    <col min="10" max="10" width="18" hidden="0" customWidth="1"/>
  </cols>
  <sheetData>
    <row r="1" ht="27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7" customHeight="1">
      <c r="A2" s="4" t="str">
        <v>المنتجات المباعة</v>
      </c>
      <c r="B2" s="4" t="str">
        <v>المنتجات المباعة</v>
      </c>
      <c r="C2" s="4" t="str">
        <v>المنتجات المباعة</v>
      </c>
      <c r="D2" s="4" t="str">
        <v>المنتجات المباعة</v>
      </c>
      <c r="E2" s="4" t="str">
        <v>المنتجات المباعة</v>
      </c>
      <c r="F2" s="4" t="str">
        <v>المنتجات المباعة</v>
      </c>
      <c r="G2" s="4" t="str">
        <v>المنتجات المباعة</v>
      </c>
      <c r="H2" s="4" t="str">
        <v>المنتجات المباعة</v>
      </c>
      <c r="I2" s="4" t="str">
        <v>المنتجات المباعة</v>
      </c>
      <c r="J2" s="4" t="str">
        <v>المنتجات المباعة</v>
      </c>
    </row>
    <row r="3" ht="27" customHeight="1">
      <c r="A3" s="5" t="str">
        <v>مثال توضيحي ببيانات افتراضية · SYP · 2026-09-24</v>
      </c>
      <c r="B3" s="5" t="str">
        <v>مثال توضيحي ببيانات افتراضية · SYP · 2026-09-24</v>
      </c>
      <c r="C3" s="5" t="str">
        <v>مثال توضيحي ببيانات افتراضية · SYP · 2026-09-24</v>
      </c>
      <c r="D3" s="5" t="str">
        <v>مثال توضيحي ببيانات افتراضية · SYP · 2026-09-24</v>
      </c>
      <c r="E3" s="5" t="str">
        <v>مثال توضيحي ببيانات افتراضية · SYP · 2026-09-24</v>
      </c>
      <c r="F3" s="5" t="str">
        <v>مثال توضيحي ببيانات افتراضية · SYP · 2026-09-24</v>
      </c>
      <c r="G3" s="5" t="str">
        <v>مثال توضيحي ببيانات افتراضية · SYP · 2026-09-24</v>
      </c>
      <c r="H3" s="5" t="str">
        <v>مثال توضيحي ببيانات افتراضية · SYP · 2026-09-24</v>
      </c>
      <c r="I3" s="5" t="str">
        <v>مثال توضيحي ببيانات افتراضية · SYP · 2026-09-24</v>
      </c>
      <c r="J3" s="5" t="str">
        <v>مثال توضيحي ببيانات افتراضية · SYP · 2026-09-24</v>
      </c>
    </row>
    <row r="4" ht="36" customHeight="1">
      <c r="A4" s="6" t="str">
        <v>السعر قبل خصم الفاتورة. أعيد كيس سكر واحد وأعيدت تكلفته إلى المخزون.</v>
      </c>
      <c r="B4" s="6" t="str">
        <v>السعر قبل خصم الفاتورة. أعيد كيس سكر واحد وأعيدت تكلفته إلى المخزون.</v>
      </c>
      <c r="C4" s="6" t="str">
        <v>السعر قبل خصم الفاتورة. أعيد كيس سكر واحد وأعيدت تكلفته إلى المخزون.</v>
      </c>
      <c r="D4" s="6" t="str">
        <v>السعر قبل خصم الفاتورة. أعيد كيس سكر واحد وأعيدت تكلفته إلى المخزون.</v>
      </c>
      <c r="E4" s="6" t="str">
        <v>السعر قبل خصم الفاتورة. أعيد كيس سكر واحد وأعيدت تكلفته إلى المخزون.</v>
      </c>
      <c r="F4" s="6" t="str">
        <v>السعر قبل خصم الفاتورة. أعيد كيس سكر واحد وأعيدت تكلفته إلى المخزون.</v>
      </c>
      <c r="G4" s="6" t="str">
        <v>السعر قبل خصم الفاتورة. أعيد كيس سكر واحد وأعيدت تكلفته إلى المخزون.</v>
      </c>
      <c r="H4" s="6" t="str">
        <v>السعر قبل خصم الفاتورة. أعيد كيس سكر واحد وأعيدت تكلفته إلى المخزون.</v>
      </c>
      <c r="I4" s="6" t="str">
        <v>السعر قبل خصم الفاتورة. أعيد كيس سكر واحد وأعيدت تكلفته إلى المخزون.</v>
      </c>
      <c r="J4" s="6" t="str">
        <v>السعر قبل خصم الفاتورة. أعيد كيس سكر واحد وأعيدت تكلفته إلى المخزون.</v>
      </c>
    </row>
    <row r="5" ht="27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ht="42" customHeight="1">
      <c r="A6" s="10" t="str">
        <v>الفاتورة</v>
      </c>
      <c r="B6" s="10" t="str">
        <v>المنتج</v>
      </c>
      <c r="C6" s="10" t="str">
        <v>المباع</v>
      </c>
      <c r="D6" s="10" t="str">
        <v>المرتجع</v>
      </c>
      <c r="E6" s="10" t="str">
        <v>الوحدة</v>
      </c>
      <c r="F6" s="10" t="str">
        <v>سعر الوحدة</v>
      </c>
      <c r="G6" s="10" t="str">
        <v>تكلفة الوحدة</v>
      </c>
      <c r="H6" s="10" t="str">
        <v>قبل الخصم</v>
      </c>
      <c r="I6" s="10" t="str">
        <v>قيمة الإرجاع</v>
      </c>
      <c r="J6" s="10" t="str">
        <v>صافي التكلفة</v>
      </c>
    </row>
    <row r="7" ht="27" customHeight="1">
      <c r="A7" s="12" t="str">
        <v>INV-001</v>
      </c>
      <c r="B7" s="12" t="str">
        <v>قهوة عربية</v>
      </c>
      <c r="C7" s="17" t="n">
        <v>2</v>
      </c>
      <c r="D7" s="17" t="n">
        <v>0</v>
      </c>
      <c r="E7" s="12" t="str">
        <v>قطعة</v>
      </c>
      <c r="F7" s="19" t="n">
        <v>950</v>
      </c>
      <c r="G7" s="19" t="n">
        <v>650</v>
      </c>
      <c r="H7" s="19" t="n">
        <f>C7*F7</f>
        <v>1900</v>
      </c>
      <c r="I7" s="19" t="n">
        <f>D7*F7</f>
        <v>0</v>
      </c>
      <c r="J7" s="19" t="n">
        <f>(C7-D7)*G7</f>
        <v>1300</v>
      </c>
    </row>
    <row r="8" ht="27" customHeight="1">
      <c r="A8" s="14" t="str">
        <v>INV-002</v>
      </c>
      <c r="B8" s="14" t="str">
        <v>حليب طويل الأجل</v>
      </c>
      <c r="C8" s="18" t="n">
        <v>3</v>
      </c>
      <c r="D8" s="18" t="n">
        <v>0</v>
      </c>
      <c r="E8" s="14" t="str">
        <v>قطعة</v>
      </c>
      <c r="F8" s="20" t="n">
        <v>90</v>
      </c>
      <c r="G8" s="20" t="n">
        <v>65</v>
      </c>
      <c r="H8" s="20" t="n">
        <f>C8*F8</f>
        <v>270</v>
      </c>
      <c r="I8" s="20" t="n">
        <f>D8*F8</f>
        <v>0</v>
      </c>
      <c r="J8" s="20" t="n">
        <f>(C8-D8)*G8</f>
        <v>195</v>
      </c>
    </row>
    <row r="9" ht="27" customHeight="1">
      <c r="A9" s="12" t="str">
        <v>INV-002</v>
      </c>
      <c r="B9" s="12" t="str">
        <v>أرز بسمتي</v>
      </c>
      <c r="C9" s="17" t="n">
        <v>1</v>
      </c>
      <c r="D9" s="17" t="n">
        <v>0</v>
      </c>
      <c r="E9" s="12" t="str">
        <v>كيس</v>
      </c>
      <c r="F9" s="19" t="n">
        <v>160</v>
      </c>
      <c r="G9" s="19" t="n">
        <v>120</v>
      </c>
      <c r="H9" s="19" t="n">
        <f>C9*F9</f>
        <v>160</v>
      </c>
      <c r="I9" s="19" t="n">
        <f>D9*F9</f>
        <v>0</v>
      </c>
      <c r="J9" s="19" t="n">
        <f>(C9-D9)*G9</f>
        <v>120</v>
      </c>
    </row>
    <row r="10" ht="27" customHeight="1">
      <c r="A10" s="14" t="str">
        <v>INV-003</v>
      </c>
      <c r="B10" s="14" t="str">
        <v>زيت زيتون</v>
      </c>
      <c r="C10" s="18" t="n">
        <v>2</v>
      </c>
      <c r="D10" s="18" t="n">
        <v>0</v>
      </c>
      <c r="E10" s="14" t="str">
        <v>زجاجة</v>
      </c>
      <c r="F10" s="20" t="n">
        <v>450</v>
      </c>
      <c r="G10" s="20" t="n">
        <v>320</v>
      </c>
      <c r="H10" s="20" t="n">
        <f>C10*F10</f>
        <v>900</v>
      </c>
      <c r="I10" s="20" t="n">
        <f>D10*F10</f>
        <v>0</v>
      </c>
      <c r="J10" s="20" t="n">
        <f>(C10-D10)*G10</f>
        <v>640</v>
      </c>
    </row>
    <row r="11" ht="27" customHeight="1">
      <c r="A11" s="12" t="str">
        <v>INV-004</v>
      </c>
      <c r="B11" s="12" t="str">
        <v>صابون زيتون</v>
      </c>
      <c r="C11" s="17" t="n">
        <v>4</v>
      </c>
      <c r="D11" s="17" t="n">
        <v>0</v>
      </c>
      <c r="E11" s="12" t="str">
        <v>قطعة</v>
      </c>
      <c r="F11" s="19" t="n">
        <v>75</v>
      </c>
      <c r="G11" s="19" t="n">
        <v>50</v>
      </c>
      <c r="H11" s="19" t="n">
        <f>C11*F11</f>
        <v>300</v>
      </c>
      <c r="I11" s="19" t="n">
        <f>D11*F11</f>
        <v>0</v>
      </c>
      <c r="J11" s="19" t="n">
        <f>(C11-D11)*G11</f>
        <v>200</v>
      </c>
    </row>
    <row r="12" ht="27" customHeight="1">
      <c r="A12" s="14" t="str">
        <v>INV-004</v>
      </c>
      <c r="B12" s="14" t="str">
        <v>سائل تنظيف</v>
      </c>
      <c r="C12" s="18" t="n">
        <v>1</v>
      </c>
      <c r="D12" s="18" t="n">
        <v>0</v>
      </c>
      <c r="E12" s="14" t="str">
        <v>زجاجة</v>
      </c>
      <c r="F12" s="20" t="n">
        <v>180</v>
      </c>
      <c r="G12" s="20" t="n">
        <v>120</v>
      </c>
      <c r="H12" s="20" t="n">
        <f>C12*F12</f>
        <v>180</v>
      </c>
      <c r="I12" s="20" t="n">
        <f>D12*F12</f>
        <v>0</v>
      </c>
      <c r="J12" s="20" t="n">
        <f>(C12-D12)*G12</f>
        <v>120</v>
      </c>
    </row>
    <row r="13" ht="27" customHeight="1">
      <c r="A13" s="12" t="str">
        <v>INV-005</v>
      </c>
      <c r="B13" s="12" t="str">
        <v>دفتر مدرسي</v>
      </c>
      <c r="C13" s="17" t="n">
        <v>5</v>
      </c>
      <c r="D13" s="17" t="n">
        <v>0</v>
      </c>
      <c r="E13" s="12" t="str">
        <v>قطعة</v>
      </c>
      <c r="F13" s="19" t="n">
        <v>120</v>
      </c>
      <c r="G13" s="19" t="n">
        <v>75</v>
      </c>
      <c r="H13" s="19" t="n">
        <f>C13*F13</f>
        <v>600</v>
      </c>
      <c r="I13" s="19" t="n">
        <f>D13*F13</f>
        <v>0</v>
      </c>
      <c r="J13" s="19" t="n">
        <f>(C13-D13)*G13</f>
        <v>375</v>
      </c>
    </row>
    <row r="14" ht="27" customHeight="1">
      <c r="A14" s="14" t="str">
        <v>INV-006</v>
      </c>
      <c r="B14" s="14" t="str">
        <v>سكر</v>
      </c>
      <c r="C14" s="18" t="n">
        <v>2</v>
      </c>
      <c r="D14" s="18" t="n">
        <v>1</v>
      </c>
      <c r="E14" s="14" t="str">
        <v>كيس</v>
      </c>
      <c r="F14" s="20" t="n">
        <v>95</v>
      </c>
      <c r="G14" s="20" t="n">
        <v>70</v>
      </c>
      <c r="H14" s="20" t="n">
        <f>C14*F14</f>
        <v>190</v>
      </c>
      <c r="I14" s="20" t="n">
        <f>D14*F14</f>
        <v>95</v>
      </c>
      <c r="J14" s="20" t="n">
        <f>(C14-D14)*G14</f>
        <v>70</v>
      </c>
    </row>
    <row r="15" ht="27" customHeight="1">
      <c r="A15" s="12" t="str">
        <v>INV-006</v>
      </c>
      <c r="B15" s="12" t="str">
        <v>شاي أسود</v>
      </c>
      <c r="C15" s="17" t="n">
        <v>1</v>
      </c>
      <c r="D15" s="17" t="n">
        <v>0</v>
      </c>
      <c r="E15" s="12" t="str">
        <v>علبة</v>
      </c>
      <c r="F15" s="19" t="n">
        <v>250</v>
      </c>
      <c r="G15" s="19" t="n">
        <v>175</v>
      </c>
      <c r="H15" s="19" t="n">
        <f>C15*F15</f>
        <v>250</v>
      </c>
      <c r="I15" s="19" t="n">
        <f>D15*F15</f>
        <v>0</v>
      </c>
      <c r="J15" s="19" t="n">
        <f>(C15-D15)*G15</f>
        <v>175</v>
      </c>
    </row>
    <row r="16" ht="27" customHeight="1">
      <c r="A16" s="14" t="str">
        <v>INV-007</v>
      </c>
      <c r="B16" s="14" t="str">
        <v>جبنة بيضاء</v>
      </c>
      <c r="C16" s="18" t="n">
        <v>1.5</v>
      </c>
      <c r="D16" s="18" t="n">
        <v>0</v>
      </c>
      <c r="E16" s="14" t="str">
        <v>كغ</v>
      </c>
      <c r="F16" s="20" t="n">
        <v>220</v>
      </c>
      <c r="G16" s="20" t="n">
        <v>160</v>
      </c>
      <c r="H16" s="20" t="n">
        <f>C16*F16</f>
        <v>330</v>
      </c>
      <c r="I16" s="20" t="n">
        <f>D16*F16</f>
        <v>0</v>
      </c>
      <c r="J16" s="20" t="n">
        <f>(C16-D16)*G16</f>
        <v>240</v>
      </c>
    </row>
    <row r="17" ht="27" customHeight="1">
      <c r="A17" s="12" t="str">
        <v>INV-008</v>
      </c>
      <c r="B17" s="12" t="str">
        <v>قهوة عربية</v>
      </c>
      <c r="C17" s="17" t="n">
        <v>1</v>
      </c>
      <c r="D17" s="17" t="n">
        <v>0</v>
      </c>
      <c r="E17" s="12" t="str">
        <v>قطعة</v>
      </c>
      <c r="F17" s="19" t="n">
        <v>950</v>
      </c>
      <c r="G17" s="19" t="n">
        <v>650</v>
      </c>
      <c r="H17" s="19" t="n">
        <f>C17*F17</f>
        <v>950</v>
      </c>
      <c r="I17" s="19" t="n">
        <f>D17*F17</f>
        <v>0</v>
      </c>
      <c r="J17" s="19" t="n">
        <f>(C17-D17)*G17</f>
        <v>650</v>
      </c>
    </row>
    <row r="18" ht="27" customHeight="1">
      <c r="A18" s="14" t="str">
        <v>INV-008</v>
      </c>
      <c r="B18" s="14" t="str">
        <v>حليب طويل الأجل</v>
      </c>
      <c r="C18" s="18" t="n">
        <v>2</v>
      </c>
      <c r="D18" s="18" t="n">
        <v>0</v>
      </c>
      <c r="E18" s="14" t="str">
        <v>قطعة</v>
      </c>
      <c r="F18" s="20" t="n">
        <v>90</v>
      </c>
      <c r="G18" s="20" t="n">
        <v>65</v>
      </c>
      <c r="H18" s="20" t="n">
        <f>C18*F18</f>
        <v>180</v>
      </c>
      <c r="I18" s="20" t="n">
        <f>D18*F18</f>
        <v>0</v>
      </c>
      <c r="J18" s="20" t="n">
        <f>(C18-D18)*G18</f>
        <v>130</v>
      </c>
    </row>
    <row r="19" ht="27" customHeight="1">
      <c r="A19" s="3"/>
      <c r="B19" s="3"/>
      <c r="C19" s="3"/>
      <c r="D19" s="3"/>
      <c r="E19" s="3"/>
      <c r="F19" s="21"/>
      <c r="G19" s="21"/>
      <c r="H19" s="21"/>
      <c r="I19" s="21"/>
      <c r="J19" s="21"/>
    </row>
    <row r="20" ht="27" customHeight="1">
      <c r="A20" s="16" t="str">
        <v>إجمالي الصفوف الظاهرة</v>
      </c>
      <c r="B20" s="16"/>
      <c r="C20" s="16"/>
      <c r="D20" s="16"/>
      <c r="E20" s="16"/>
      <c r="F20" s="22"/>
      <c r="G20" s="22"/>
      <c r="H20" s="22" t="n">
        <f>SUBTOTAL(109,H7:H18)</f>
        <v>6210</v>
      </c>
      <c r="I20" s="22" t="n">
        <f>SUBTOTAL(109,I7:I18)</f>
        <v>95</v>
      </c>
      <c r="J20" s="22" t="n">
        <f>SUBTOTAL(109,J7:J18)</f>
        <v>4215</v>
      </c>
    </row>
    <row r="21" ht="27" customHeight="1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mergeCells>
    <mergeCell ref="A2:J2"/>
    <mergeCell ref="A3:J3"/>
    <mergeCell ref="A4:J4"/>
  </mergeCells>
  <pageMargins left="0.7" right="0.7" top="0.75" bottom="0.75" header="0.3" footer="0.3"/>
  <pageSetup paperSize="9" orientation="landscape" fitToWidth="1" fitToHeight="1"/>
  <tableParts count="1">
    <tablePart ns1:id="Rd2ac6404a4c442b8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 rightToLeft="1" zoomScale="90">
      <pane ySplit="6" topLeftCell="A7" activePane="bottomLeft" state="frozen"/>
    </sheetView>
  </sheetViews>
  <sheetFormatPr defaultRowHeight="15"/>
  <cols>
    <col min="1" max="1" width="21" hidden="0" customWidth="1"/>
    <col min="2" max="2" width="12" hidden="0" customWidth="1"/>
    <col min="3" max="3" width="22" hidden="0" customWidth="1"/>
    <col min="4" max="4" width="37" hidden="0" customWidth="1"/>
    <col min="5" max="5" width="16" hidden="0" customWidth="1"/>
    <col min="6" max="6" width="21" hidden="0" customWidth="1"/>
    <col min="7" max="7" width="19" hidden="0" customWidth="1"/>
    <col min="8" max="8" width="21" hidden="0" customWidth="1"/>
  </cols>
  <sheetData>
    <row r="1" ht="27" customHeight="1">
      <c r="A1" s="3"/>
      <c r="B1" s="3"/>
      <c r="C1" s="3"/>
      <c r="D1" s="3"/>
      <c r="E1" s="3"/>
      <c r="F1" s="3"/>
      <c r="G1" s="3"/>
      <c r="H1" s="3"/>
    </row>
    <row r="2" ht="27" customHeight="1">
      <c r="A2" s="4" t="str">
        <v>الدفعات والتحصيل</v>
      </c>
      <c r="B2" s="4" t="str">
        <v>الدفعات والتحصيل</v>
      </c>
      <c r="C2" s="4" t="str">
        <v>الدفعات والتحصيل</v>
      </c>
      <c r="D2" s="4" t="str">
        <v>الدفعات والتحصيل</v>
      </c>
      <c r="E2" s="4" t="str">
        <v>الدفعات والتحصيل</v>
      </c>
      <c r="F2" s="4" t="str">
        <v>الدفعات والتحصيل</v>
      </c>
      <c r="G2" s="4" t="str">
        <v>الدفعات والتحصيل</v>
      </c>
      <c r="H2" s="4" t="str">
        <v>الدفعات والتحصيل</v>
      </c>
    </row>
    <row r="3" ht="27" customHeight="1">
      <c r="A3" s="5" t="str">
        <v>مثال توضيحي ببيانات افتراضية · SYP · 2026-09-24</v>
      </c>
      <c r="B3" s="5" t="str">
        <v>مثال توضيحي ببيانات افتراضية · SYP · 2026-09-24</v>
      </c>
      <c r="C3" s="5" t="str">
        <v>مثال توضيحي ببيانات افتراضية · SYP · 2026-09-24</v>
      </c>
      <c r="D3" s="5" t="str">
        <v>مثال توضيحي ببيانات افتراضية · SYP · 2026-09-24</v>
      </c>
      <c r="E3" s="5" t="str">
        <v>مثال توضيحي ببيانات افتراضية · SYP · 2026-09-24</v>
      </c>
      <c r="F3" s="5" t="str">
        <v>مثال توضيحي ببيانات افتراضية · SYP · 2026-09-24</v>
      </c>
      <c r="G3" s="5" t="str">
        <v>مثال توضيحي ببيانات افتراضية · SYP · 2026-09-24</v>
      </c>
      <c r="H3" s="5" t="str">
        <v>مثال توضيحي ببيانات افتراضية · SYP · 2026-09-24</v>
      </c>
    </row>
    <row r="4" ht="36" customHeight="1">
      <c r="A4" s="6" t="str">
        <v>إشارة موجبة: قبض. إشارة سالبة: دفع. تسوية المورد لا تُخصم من الربح مرة ثانية.</v>
      </c>
      <c r="B4" s="6" t="str">
        <v>إشارة موجبة: قبض. إشارة سالبة: دفع. تسوية المورد لا تُخصم من الربح مرة ثانية.</v>
      </c>
      <c r="C4" s="6" t="str">
        <v>إشارة موجبة: قبض. إشارة سالبة: دفع. تسوية المورد لا تُخصم من الربح مرة ثانية.</v>
      </c>
      <c r="D4" s="6" t="str">
        <v>إشارة موجبة: قبض. إشارة سالبة: دفع. تسوية المورد لا تُخصم من الربح مرة ثانية.</v>
      </c>
      <c r="E4" s="6" t="str">
        <v>إشارة موجبة: قبض. إشارة سالبة: دفع. تسوية المورد لا تُخصم من الربح مرة ثانية.</v>
      </c>
      <c r="F4" s="6" t="str">
        <v>إشارة موجبة: قبض. إشارة سالبة: دفع. تسوية المورد لا تُخصم من الربح مرة ثانية.</v>
      </c>
      <c r="G4" s="6" t="str">
        <v>إشارة موجبة: قبض. إشارة سالبة: دفع. تسوية المورد لا تُخصم من الربح مرة ثانية.</v>
      </c>
      <c r="H4" s="6" t="str">
        <v>إشارة موجبة: قبض. إشارة سالبة: دفع. تسوية المورد لا تُخصم من الربح مرة ثانية.</v>
      </c>
    </row>
    <row r="5" ht="27" customHeight="1">
      <c r="A5" s="3"/>
      <c r="B5" s="3"/>
      <c r="C5" s="3"/>
      <c r="D5" s="3"/>
      <c r="E5" s="3"/>
      <c r="F5" s="3"/>
      <c r="G5" s="3"/>
      <c r="H5" s="3"/>
    </row>
    <row r="6" ht="42" customHeight="1">
      <c r="A6" s="10" t="str">
        <v>المرجع</v>
      </c>
      <c r="B6" s="10" t="str">
        <v>الوقت</v>
      </c>
      <c r="C6" s="10" t="str">
        <v>النوع</v>
      </c>
      <c r="D6" s="10" t="str">
        <v>البيان</v>
      </c>
      <c r="E6" s="10" t="str">
        <v>الحالة</v>
      </c>
      <c r="F6" s="10" t="str">
        <v>يُخصم من الربح</v>
      </c>
      <c r="G6" s="10" t="str">
        <v>المبلغ</v>
      </c>
      <c r="H6" s="10" t="str">
        <v>حركة الصندوق</v>
      </c>
    </row>
    <row r="7" ht="27" customHeight="1">
      <c r="A7" s="12" t="str">
        <v>PAY-001</v>
      </c>
      <c r="B7" s="23" t="n">
        <v>0.3958333333333333</v>
      </c>
      <c r="C7" s="12" t="str">
        <v>مصروف</v>
      </c>
      <c r="D7" s="12" t="str">
        <v>إيجار المحل</v>
      </c>
      <c r="E7" s="12" t="str">
        <v>مدفوع</v>
      </c>
      <c r="F7" s="12" t="str">
        <v>نعم</v>
      </c>
      <c r="G7" s="19" t="n">
        <v>100</v>
      </c>
      <c r="H7" s="19" t="n">
        <f>IF(E7="مدفوع",IF(C7="تحصيل دين",G7,-G7),0)</f>
        <v>-100</v>
      </c>
    </row>
    <row r="8" ht="27" customHeight="1">
      <c r="A8" s="14" t="str">
        <v>PAY-002</v>
      </c>
      <c r="B8" s="24" t="n">
        <v>0.5</v>
      </c>
      <c r="C8" s="14" t="str">
        <v>مصروف</v>
      </c>
      <c r="D8" s="14" t="str">
        <v>توصيل طلبات</v>
      </c>
      <c r="E8" s="14" t="str">
        <v>مدفوع</v>
      </c>
      <c r="F8" s="14" t="str">
        <v>نعم</v>
      </c>
      <c r="G8" s="20" t="n">
        <v>40</v>
      </c>
      <c r="H8" s="20" t="n">
        <f>IF(E8="مدفوع",IF(C8="تحصيل دين",G8,-G8),0)</f>
        <v>-40</v>
      </c>
    </row>
    <row r="9" ht="27" customHeight="1">
      <c r="A9" s="12" t="str">
        <v>PAY-003</v>
      </c>
      <c r="B9" s="23" t="n">
        <v>0.5416666666666666</v>
      </c>
      <c r="C9" s="12" t="str">
        <v>مصروف</v>
      </c>
      <c r="D9" s="12" t="str">
        <v>تسوية حساب مورد</v>
      </c>
      <c r="E9" s="12" t="str">
        <v>مدفوع</v>
      </c>
      <c r="F9" s="12" t="str">
        <v>لا</v>
      </c>
      <c r="G9" s="19" t="n">
        <v>300</v>
      </c>
      <c r="H9" s="19" t="n">
        <f>IF(E9="مدفوع",IF(C9="تحصيل دين",G9,-G9),0)</f>
        <v>-300</v>
      </c>
    </row>
    <row r="10" ht="27" customHeight="1">
      <c r="A10" s="14" t="str">
        <v>PAY-004</v>
      </c>
      <c r="B10" s="24" t="n">
        <v>0.625</v>
      </c>
      <c r="C10" s="14" t="str">
        <v>تحصيل دين</v>
      </c>
      <c r="D10" s="14" t="str">
        <v>تحصيل دين سابق — أحمد</v>
      </c>
      <c r="E10" s="14" t="str">
        <v>مدفوع</v>
      </c>
      <c r="F10" s="14" t="str">
        <v>لا</v>
      </c>
      <c r="G10" s="20" t="n">
        <v>250</v>
      </c>
      <c r="H10" s="20" t="n">
        <f>IF(E10="مدفوع",IF(C10="تحصيل دين",G10,-G10),0)</f>
        <v>250</v>
      </c>
    </row>
    <row r="11" ht="27" customHeight="1">
      <c r="A11" s="12" t="str">
        <v>PAY-005</v>
      </c>
      <c r="B11" s="23" t="n">
        <v>0.6666666666666666</v>
      </c>
      <c r="C11" s="12" t="str">
        <v>مصروف</v>
      </c>
      <c r="D11" s="12" t="str">
        <v>فاتورة كهرباء</v>
      </c>
      <c r="E11" s="12" t="str">
        <v>معلق</v>
      </c>
      <c r="F11" s="12" t="str">
        <v>نعم</v>
      </c>
      <c r="G11" s="19" t="n">
        <v>60</v>
      </c>
      <c r="H11" s="19" t="n">
        <f>IF(E11="مدفوع",IF(C11="تحصيل دين",G11,-G11),0)</f>
        <v>0</v>
      </c>
    </row>
    <row r="12" ht="27" customHeight="1">
      <c r="A12" s="14" t="str">
        <v>PAY-006</v>
      </c>
      <c r="B12" s="24" t="n">
        <v>0.7083333333333334</v>
      </c>
      <c r="C12" s="14" t="str">
        <v>مصروف</v>
      </c>
      <c r="D12" s="14" t="str">
        <v>دفعة ملغاة</v>
      </c>
      <c r="E12" s="14" t="str">
        <v>ملغى</v>
      </c>
      <c r="F12" s="14" t="str">
        <v>نعم</v>
      </c>
      <c r="G12" s="20" t="n">
        <v>20</v>
      </c>
      <c r="H12" s="20" t="n">
        <f>IF(E12="مدفوع",IF(C12="تحصيل دين",G12,-G12),0)</f>
        <v>0</v>
      </c>
    </row>
    <row r="13" ht="27" customHeight="1">
      <c r="A13" s="3"/>
      <c r="B13" s="3"/>
      <c r="C13" s="3"/>
      <c r="D13" s="3"/>
      <c r="E13" s="3"/>
      <c r="F13" s="3"/>
      <c r="G13" s="21"/>
      <c r="H13" s="21"/>
    </row>
    <row r="14" ht="27" customHeight="1">
      <c r="A14" s="16" t="str">
        <v>إجمالي الصفوف الظاهرة</v>
      </c>
      <c r="B14" s="16"/>
      <c r="C14" s="16"/>
      <c r="D14" s="16"/>
      <c r="E14" s="16"/>
      <c r="F14" s="16"/>
      <c r="G14" s="22" t="n">
        <f>SUBTOTAL(109,G7:G12)</f>
        <v>770</v>
      </c>
      <c r="H14" s="22" t="n">
        <f>SUBTOTAL(109,H7:H12)</f>
        <v>-190</v>
      </c>
    </row>
    <row r="15" ht="27" customHeight="1">
      <c r="A15" s="3"/>
      <c r="B15" s="3"/>
      <c r="C15" s="3"/>
      <c r="D15" s="3"/>
      <c r="E15" s="3"/>
      <c r="F15" s="3"/>
      <c r="G15" s="3"/>
      <c r="H15" s="3"/>
    </row>
  </sheetData>
  <mergeCells>
    <mergeCell ref="A2:H2"/>
    <mergeCell ref="A3:H3"/>
    <mergeCell ref="A4:H4"/>
  </mergeCells>
  <conditionalFormatting sqref="H7:H12">
    <cfRule type="cellIs" dxfId="1" priority="1" operator="lessThan">
      <formula>0</formula>
    </cfRule>
  </conditionalFormatting>
  <pageMargins left="0.7" right="0.7" top="0.75" bottom="0.75" header="0.3" footer="0.3"/>
  <pageSetup paperSize="9" orientation="landscape" fitToWidth="1" fitToHeight="1"/>
  <tableParts count="1">
    <tablePart ns1:id="R4189d12758d947aa"/>
  </tableParts>
</worksheet>
</file>